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20" windowHeight="1240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7" i="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<sst xmlns="http://schemas.openxmlformats.org/spreadsheetml/2006/main" count="46" uniqueCount="38">
  <si>
    <t>Отчет № 9. 24.10.2022 11:12:34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</si>
  <si>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</si>
  <si>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Думы Ржевского муниципального округа Тверской области первого созыва</t>
  </si>
  <si>
    <t>территориальная избирательная комиссия города Ржева</t>
  </si>
  <si>
    <t>По состоянию на 24.10.2022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</si>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</sst>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48"/>
  <sheetViews>
    <sheetView tabSelected="1" workbookViewId="0"/>
  </sheetViews>
  <sheetFormatPr defaultRowHeight="15"/>
  <cols>
    <col min="1" max="1" width="8.140625" customWidth="1"/>
    <col min="2" max="2" width="13.7109375" customWidth="1"/>
    <col min="3" max="3" width="4.7109375" customWidth="1"/>
    <col min="4" max="100" width="13.7109375" customWidth="1"/>
    <col min="101" max="101" width="9.140625" customWidth="1"/>
  </cols>
  <sheetData>
    <row r="1" spans="1:101" ht="15" customHeight="1">
      <c r="CV1" s="1" t="s">
        <v>0</v>
      </c>
    </row>
    <row r="2" spans="1:101" ht="121.1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1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</row>
    <row r="4" spans="1:101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1">
      <c r="CV5" s="4" t="s">
        <v>4</v>
      </c>
    </row>
    <row r="6" spans="1:101">
      <c r="CV6" s="4" t="s">
        <v>5</v>
      </c>
    </row>
    <row r="7" spans="1:101" ht="137.25" customHeight="1">
      <c r="A7" s="5" t="str">
        <f>"№ строки"</f>
        <v>№ строки</v>
      </c>
      <c r="B7" s="6" t="str">
        <f>"Строка финансового отчета"</f>
        <v>Строка финансового отчета</v>
      </c>
      <c r="C7" s="8" t="str">
        <f>"Шифр строки"</f>
        <v>Шифр строки</v>
      </c>
      <c r="D7" s="8" t="str">
        <f>"Итого по всем избирательным объединениям, кандидатам"</f>
        <v>Итого по всем избирательным объединениям, кандидатам</v>
      </c>
      <c r="E7" s="9" t="str">
        <f>"Вишняков Сергей Александрович"</f>
        <v>Вишняков Сергей Александрович</v>
      </c>
      <c r="F7" s="9" t="str">
        <f>"Ишкова Елена Николаевна"</f>
        <v>Ишкова Елена Николаевна</v>
      </c>
      <c r="G7" s="9" t="str">
        <f>"Королькова Татьяна Анатольевна"</f>
        <v>Королькова Татьяна Анатольевна</v>
      </c>
      <c r="H7" s="9" t="str">
        <f>"Избирательный округ (Округ №1 (№ 1)), всего"</f>
        <v>Избирательный округ (Округ №1 (№ 1)), всего</v>
      </c>
      <c r="I7" s="9" t="str">
        <f>"Косарева Анастасия Сергеевна"</f>
        <v>Косарева Анастасия Сергеевна</v>
      </c>
      <c r="J7" s="9" t="str">
        <f>"Румянцев Валерий Михайлович"</f>
        <v>Румянцев Валерий Михайлович</v>
      </c>
      <c r="K7" s="9" t="str">
        <f>"Избирательный округ (Округ №2 (№ 2)), всего"</f>
        <v>Избирательный округ (Округ №2 (№ 2)), всего</v>
      </c>
      <c r="L7" s="9" t="str">
        <f>"Громова Любовь Евгеньевна"</f>
        <v>Громова Любовь Евгеньевна</v>
      </c>
      <c r="M7" s="9" t="str">
        <f>"Лобачев Владимир Александрович"</f>
        <v>Лобачев Владимир Александрович</v>
      </c>
      <c r="N7" s="9" t="str">
        <f>"Садовникова Елена Владимировна"</f>
        <v>Садовникова Елена Владимировна</v>
      </c>
      <c r="O7" s="9" t="str">
        <f>"Солдатенко Татьяна Михайловна"</f>
        <v>Солдатенко Татьяна Михайловна</v>
      </c>
      <c r="P7" s="9" t="str">
        <f>"Избирательный округ (Округ №3 (№ 3)), всего"</f>
        <v>Избирательный округ (Округ №3 (№ 3)), всего</v>
      </c>
      <c r="Q7" s="9" t="str">
        <f>"Калашников Андрей Сергеевич"</f>
        <v>Калашников Андрей Сергеевич</v>
      </c>
      <c r="R7" s="9" t="str">
        <f>"Печкина Дарина Викторовна"</f>
        <v>Печкина Дарина Викторовна</v>
      </c>
      <c r="S7" s="9" t="str">
        <f>"Избирательный округ (Округ №4 (№ 4)), всего"</f>
        <v>Избирательный округ (Округ №4 (№ 4)), всего</v>
      </c>
      <c r="T7" s="9" t="str">
        <f>"Гоголева Диана Александровна"</f>
        <v>Гоголева Диана Александровна</v>
      </c>
      <c r="U7" s="9" t="str">
        <f>"Матвеев Сергей Владимирович"</f>
        <v>Матвеев Сергей Владимирович</v>
      </c>
      <c r="V7" s="9" t="str">
        <f>"Избирательный округ (Округ №5 (№ 5)), всего"</f>
        <v>Избирательный округ (Округ №5 (№ 5)), всего</v>
      </c>
      <c r="W7" s="9" t="str">
        <f>"Артемьев Юрий Сергеевич"</f>
        <v>Артемьев Юрий Сергеевич</v>
      </c>
      <c r="X7" s="9" t="str">
        <f>"Звонарёв Артём Николаевич"</f>
        <v>Звонарёв Артём Николаевич</v>
      </c>
      <c r="Y7" s="9" t="str">
        <f>"Симонов Константин Геннадьевич"</f>
        <v>Симонов Константин Геннадьевич</v>
      </c>
      <c r="Z7" s="9" t="str">
        <f>"Избирательный округ (Округ №6 (№ 6)), всего"</f>
        <v>Избирательный округ (Округ №6 (№ 6)), всего</v>
      </c>
      <c r="AA7" s="9" t="str">
        <f>"Лихачева Елена Владимировна"</f>
        <v>Лихачева Елена Владимировна</v>
      </c>
      <c r="AB7" s="9" t="str">
        <f>"Никитин Вадим Владимирович"</f>
        <v>Никитин Вадим Владимирович</v>
      </c>
      <c r="AC7" s="9" t="str">
        <f>"Избирательный округ (Округ №7 (№ 7)), всего"</f>
        <v>Избирательный округ (Округ №7 (№ 7)), всего</v>
      </c>
      <c r="AD7" s="9" t="str">
        <f>"Волосков Илья Константинович"</f>
        <v>Волосков Илья Константинович</v>
      </c>
      <c r="AE7" s="9" t="str">
        <f>"Горохов Илья Николаевич"</f>
        <v>Горохов Илья Николаевич</v>
      </c>
      <c r="AF7" s="9" t="str">
        <f>"Канаев Александр Михайлович"</f>
        <v>Канаев Александр Михайлович</v>
      </c>
      <c r="AG7" s="9" t="str">
        <f>"Шахутин Денис Борисович"</f>
        <v>Шахутин Денис Борисович</v>
      </c>
      <c r="AH7" s="9" t="str">
        <f>"Избирательный округ (Округ №8 (№ 8)), всего"</f>
        <v>Избирательный округ (Округ №8 (№ 8)), всего</v>
      </c>
      <c r="AI7" s="9" t="str">
        <f>"Евстигнеева Надежда Сергеевна"</f>
        <v>Евстигнеева Надежда Сергеевна</v>
      </c>
      <c r="AJ7" s="9" t="str">
        <f>"Кроман Сергей Васильевич"</f>
        <v>Кроман Сергей Васильевич</v>
      </c>
      <c r="AK7" s="9" t="str">
        <f>"Лебедев Михаил Михайлович"</f>
        <v>Лебедев Михаил Михайлович</v>
      </c>
      <c r="AL7" s="9" t="str">
        <f>"Трусов Вадим Владимирович"</f>
        <v>Трусов Вадим Владимирович</v>
      </c>
      <c r="AM7" s="9" t="str">
        <f>"Избирательный округ (Округ №9 (№ 9)), всего"</f>
        <v>Избирательный округ (Округ №9 (№ 9)), всего</v>
      </c>
      <c r="AN7" s="9" t="str">
        <f>"Вишняков Игорь Валентинович"</f>
        <v>Вишняков Игорь Валентинович</v>
      </c>
      <c r="AO7" s="9" t="str">
        <f>"Згинник Виктория Игоревна"</f>
        <v>Згинник Виктория Игоревна</v>
      </c>
      <c r="AP7" s="9" t="str">
        <f>"Избирательный округ (Округ №10 (№ 10)), всего"</f>
        <v>Избирательный округ (Округ №10 (№ 10)), всего</v>
      </c>
      <c r="AQ7" s="9" t="str">
        <f>"Алексеев Сергей Игоревич"</f>
        <v>Алексеев Сергей Игоревич</v>
      </c>
      <c r="AR7" s="9" t="str">
        <f>"Ивановский Константин Валерьевич"</f>
        <v>Ивановский Константин Валерьевич</v>
      </c>
      <c r="AS7" s="9" t="str">
        <f>"Ковалев Александр Евгеньевич"</f>
        <v>Ковалев Александр Евгеньевич</v>
      </c>
      <c r="AT7" s="9" t="str">
        <f>"Избирательный округ (Округ №11 (№ 11)), всего"</f>
        <v>Избирательный округ (Округ №11 (№ 11)), всего</v>
      </c>
      <c r="AU7" s="9" t="str">
        <f>"Константинов Андрей Викторович"</f>
        <v>Константинов Андрей Викторович</v>
      </c>
      <c r="AV7" s="9" t="str">
        <f>"Петрова Алевтина Ивановна"</f>
        <v>Петрова Алевтина Ивановна</v>
      </c>
      <c r="AW7" s="9" t="str">
        <f>"Избирательный округ (Округ №12 (№ 12)), всего"</f>
        <v>Избирательный округ (Округ №12 (№ 12)), всего</v>
      </c>
      <c r="AX7" s="9" t="str">
        <f>"Беляева Светлана Сергеевна"</f>
        <v>Беляева Светлана Сергеевна</v>
      </c>
      <c r="AY7" s="9" t="str">
        <f>"Журавлев Николай Геннадьевич"</f>
        <v>Журавлев Николай Геннадьевич</v>
      </c>
      <c r="AZ7" s="9" t="str">
        <f>"Привалов Владимир Андреевич"</f>
        <v>Привалов Владимир Андреевич</v>
      </c>
      <c r="BA7" s="9" t="str">
        <f>"Избирательный округ (Округ №13 (№ 13)), всего"</f>
        <v>Избирательный округ (Округ №13 (№ 13)), всего</v>
      </c>
      <c r="BB7" s="9" t="str">
        <f>"Акман Сергей Альфредович"</f>
        <v>Акман Сергей Альфредович</v>
      </c>
      <c r="BC7" s="9" t="str">
        <f>"Манилова Наталья Владимировна"</f>
        <v>Манилова Наталья Владимировна</v>
      </c>
      <c r="BD7" s="9" t="str">
        <f>"Маслакова Елена Николаевна"</f>
        <v>Маслакова Елена Николаевна</v>
      </c>
      <c r="BE7" s="9" t="str">
        <f>"Павлушенко Александр Петрович"</f>
        <v>Павлушенко Александр Петрович</v>
      </c>
      <c r="BF7" s="9" t="str">
        <f>"Пучков Денис Эдуардович"</f>
        <v>Пучков Денис Эдуардович</v>
      </c>
      <c r="BG7" s="9" t="str">
        <f>"Избирательный округ (Округ №14 (№ 14)), всего"</f>
        <v>Избирательный округ (Округ №14 (№ 14)), всего</v>
      </c>
      <c r="BH7" s="9" t="str">
        <f>"Белобров Михаил Валентинович"</f>
        <v>Белобров Михаил Валентинович</v>
      </c>
      <c r="BI7" s="9" t="str">
        <f>"Родивилов Вадим Вячеславович"</f>
        <v>Родивилов Вадим Вячеславович</v>
      </c>
      <c r="BJ7" s="9" t="str">
        <f>"Хмурчикова Евгения Михайловна"</f>
        <v>Хмурчикова Евгения Михайловна</v>
      </c>
      <c r="BK7" s="9" t="str">
        <f>"Избирательный округ (Округ №15 (№ 15)), всего"</f>
        <v>Избирательный округ (Округ №15 (№ 15)), всего</v>
      </c>
      <c r="BL7" s="9" t="str">
        <f>"Лукашова Юлия Михайловна"</f>
        <v>Лукашова Юлия Михайловна</v>
      </c>
      <c r="BM7" s="9" t="str">
        <f>"Румянцева Юлия Владимировна"</f>
        <v>Румянцева Юлия Владимировна</v>
      </c>
      <c r="BN7" s="9" t="str">
        <f>"Фаер Андрей Витальевич"</f>
        <v>Фаер Андрей Витальевич</v>
      </c>
      <c r="BO7" s="9" t="str">
        <f>"Шляков Алексей Евгеньевич"</f>
        <v>Шляков Алексей Евгеньевич</v>
      </c>
      <c r="BP7" s="9" t="str">
        <f>"Избирательный округ (Округ №16 (№ 16)), всего"</f>
        <v>Избирательный округ (Округ №16 (№ 16)), всего</v>
      </c>
      <c r="BQ7" s="9" t="str">
        <f>"Колобов Николай Викторович"</f>
        <v>Колобов Николай Викторович</v>
      </c>
      <c r="BR7" s="9" t="str">
        <f>"Кондратинский Александр Владимирович"</f>
        <v>Кондратинский Александр Владимирович</v>
      </c>
      <c r="BS7" s="9" t="str">
        <f>"Самарин Сергей Алексеевич"</f>
        <v>Самарин Сергей Алексеевич</v>
      </c>
      <c r="BT7" s="9" t="str">
        <f>"Избирательный округ (Округ №17 (№ 17)), всего"</f>
        <v>Избирательный округ (Округ №17 (№ 17)), всего</v>
      </c>
      <c r="BU7" s="9" t="str">
        <f>"Бахметьев Алексей Анатольевич"</f>
        <v>Бахметьев Алексей Анатольевич</v>
      </c>
      <c r="BV7" s="9" t="str">
        <f>"Суслова Оксана Викторовна"</f>
        <v>Суслова Оксана Викторовна</v>
      </c>
      <c r="BW7" s="9" t="str">
        <f>"Избирательный округ (Округ №18 (№ 18)), всего"</f>
        <v>Избирательный округ (Округ №18 (№ 18)), всего</v>
      </c>
      <c r="BX7" s="9" t="str">
        <f>"Кондратинский Владимир Борисович"</f>
        <v>Кондратинский Владимир Борисович</v>
      </c>
      <c r="BY7" s="9" t="str">
        <f>"Маренков Антон Сергеевич"</f>
        <v>Маренков Антон Сергеевич</v>
      </c>
      <c r="BZ7" s="9" t="str">
        <f>"Пучкова Анастасия Юрьевна"</f>
        <v>Пучкова Анастасия Юрьевна</v>
      </c>
      <c r="CA7" s="9" t="str">
        <f>"Симакин Денис Андреевич"</f>
        <v>Симакин Денис Андреевич</v>
      </c>
      <c r="CB7" s="9" t="str">
        <f>"Избирательный округ (Округ №19 (№ 19)), всего"</f>
        <v>Избирательный округ (Округ №19 (№ 19)), всего</v>
      </c>
      <c r="CC7" s="9" t="str">
        <f>"Калашников Сергей Викторович"</f>
        <v>Калашников Сергей Викторович</v>
      </c>
      <c r="CD7" s="9" t="str">
        <f>"Карпов Владимир Константинович"</f>
        <v>Карпов Владимир Константинович</v>
      </c>
      <c r="CE7" s="9" t="str">
        <f>"Коньков Вячеслав Станиславович"</f>
        <v>Коньков Вячеслав Станиславович</v>
      </c>
      <c r="CF7" s="9" t="str">
        <f>"Пономарев Евгений Павлович"</f>
        <v>Пономарев Евгений Павлович</v>
      </c>
      <c r="CG7" s="9" t="str">
        <f>"Пономарев Евгений Павлович"</f>
        <v>Пономарев Евгений Павлович</v>
      </c>
      <c r="CH7" s="9" t="str">
        <f>"Чухрай Юлия Михайловна"</f>
        <v>Чухрай Юлия Михайловна</v>
      </c>
      <c r="CI7" s="9" t="str">
        <f>"Избирательный округ (Округ №20 (№ 20)), всего"</f>
        <v>Избирательный округ (Округ №20 (№ 20)), всего</v>
      </c>
      <c r="CJ7" s="9" t="str">
        <f>"Андреев Михаил Александрович"</f>
        <v>Андреев Михаил Александрович</v>
      </c>
      <c r="CK7" s="9" t="str">
        <f>"Дунцова Екатерина Сергеевна"</f>
        <v>Дунцова Екатерина Сергеевна</v>
      </c>
      <c r="CL7" s="9" t="str">
        <f>"Плющ Вадим Алексеевич"</f>
        <v>Плющ Вадим Алексеевич</v>
      </c>
      <c r="CM7" s="9" t="str">
        <f>"Избирательный округ (Округ №21 (№ 21)), всего"</f>
        <v>Избирательный округ (Округ №21 (№ 21)), всего</v>
      </c>
      <c r="CN7" s="9" t="str">
        <f>"Асташова Ольга Евгеньевна"</f>
        <v>Асташова Ольга Евгеньевна</v>
      </c>
      <c r="CO7" s="9" t="str">
        <f>"Дунаев Игорь Алексеевич"</f>
        <v>Дунаев Игорь Алексеевич</v>
      </c>
      <c r="CP7" s="9" t="str">
        <f>"Образцов Александр Николаевич"</f>
        <v>Образцов Александр Николаевич</v>
      </c>
      <c r="CQ7" s="9" t="str">
        <f>"Хренова Любовь Сергеевна"</f>
        <v>Хренова Любовь Сергеевна</v>
      </c>
      <c r="CR7" s="9" t="str">
        <f>"Избирательный округ (Округ №22 (№ 22)), всего"</f>
        <v>Избирательный округ (Округ №22 (№ 22)), всего</v>
      </c>
      <c r="CS7" s="9" t="str">
        <f>"Дулева Марина Геннадьевна"</f>
        <v>Дулева Марина Геннадьевна</v>
      </c>
      <c r="CT7" s="9" t="str">
        <f>"Трусов Никита Вадимович"</f>
        <v>Трусов Никита Вадимович</v>
      </c>
      <c r="CU7" s="9" t="str">
        <f>"Чугунова Наталья Владимировна"</f>
        <v>Чугунова Наталья Владимировна</v>
      </c>
      <c r="CV7" s="9" t="str">
        <f>"Избирательный округ (Округ №23 (№ 23)), всего"</f>
        <v>Избирательный округ (Округ №23 (№ 23)), всего</v>
      </c>
    </row>
    <row r="8" spans="1:101">
      <c r="A8" s="11" t="s">
        <v>6</v>
      </c>
      <c r="B8" s="6" t="str">
        <f>"2"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6">
        <v>44</v>
      </c>
      <c r="AS8" s="6">
        <v>45</v>
      </c>
      <c r="AT8" s="6">
        <v>46</v>
      </c>
      <c r="AU8" s="6">
        <v>47</v>
      </c>
      <c r="AV8" s="6">
        <v>48</v>
      </c>
      <c r="AW8" s="6">
        <v>49</v>
      </c>
      <c r="AX8" s="6">
        <v>50</v>
      </c>
      <c r="AY8" s="6">
        <v>51</v>
      </c>
      <c r="AZ8" s="6">
        <v>52</v>
      </c>
      <c r="BA8" s="6">
        <v>53</v>
      </c>
      <c r="BB8" s="6">
        <v>54</v>
      </c>
      <c r="BC8" s="6">
        <v>55</v>
      </c>
      <c r="BD8" s="6">
        <v>56</v>
      </c>
      <c r="BE8" s="6">
        <v>57</v>
      </c>
      <c r="BF8" s="6">
        <v>58</v>
      </c>
      <c r="BG8" s="6">
        <v>59</v>
      </c>
      <c r="BH8" s="6">
        <v>60</v>
      </c>
      <c r="BI8" s="6">
        <v>61</v>
      </c>
      <c r="BJ8" s="6">
        <v>62</v>
      </c>
      <c r="BK8" s="6">
        <v>63</v>
      </c>
      <c r="BL8" s="6">
        <v>64</v>
      </c>
      <c r="BM8" s="6">
        <v>65</v>
      </c>
      <c r="BN8" s="6">
        <v>66</v>
      </c>
      <c r="BO8" s="6">
        <v>67</v>
      </c>
      <c r="BP8" s="6">
        <v>68</v>
      </c>
      <c r="BQ8" s="6">
        <v>69</v>
      </c>
      <c r="BR8" s="6">
        <v>70</v>
      </c>
      <c r="BS8" s="6">
        <v>71</v>
      </c>
      <c r="BT8" s="6">
        <v>72</v>
      </c>
      <c r="BU8" s="6">
        <v>73</v>
      </c>
      <c r="BV8" s="6">
        <v>74</v>
      </c>
      <c r="BW8" s="6">
        <v>75</v>
      </c>
      <c r="BX8" s="6">
        <v>76</v>
      </c>
      <c r="BY8" s="6">
        <v>77</v>
      </c>
      <c r="BZ8" s="6">
        <v>78</v>
      </c>
      <c r="CA8" s="6">
        <v>79</v>
      </c>
      <c r="CB8" s="6">
        <v>80</v>
      </c>
      <c r="CC8" s="6">
        <v>81</v>
      </c>
      <c r="CD8" s="6">
        <v>82</v>
      </c>
      <c r="CE8" s="6">
        <v>83</v>
      </c>
      <c r="CF8" s="6">
        <v>84</v>
      </c>
      <c r="CG8" s="6">
        <v>85</v>
      </c>
      <c r="CH8" s="6">
        <v>86</v>
      </c>
      <c r="CI8" s="6">
        <v>87</v>
      </c>
      <c r="CJ8" s="6">
        <v>88</v>
      </c>
      <c r="CK8" s="6">
        <v>89</v>
      </c>
      <c r="CL8" s="6">
        <v>90</v>
      </c>
      <c r="CM8" s="6">
        <v>91</v>
      </c>
      <c r="CN8" s="6">
        <v>92</v>
      </c>
      <c r="CO8" s="6">
        <v>93</v>
      </c>
      <c r="CP8" s="6">
        <v>94</v>
      </c>
      <c r="CQ8" s="6">
        <v>95</v>
      </c>
      <c r="CR8" s="6">
        <v>96</v>
      </c>
      <c r="CS8" s="6">
        <v>97</v>
      </c>
      <c r="CT8" s="6">
        <v>98</v>
      </c>
      <c r="CU8" s="6">
        <v>99</v>
      </c>
      <c r="CV8" s="6">
        <v>100</v>
      </c>
      <c r="CW8" s="7"/>
    </row>
    <row r="9" spans="1:101" ht="75" customHeight="1">
      <c r="A9" s="12" t="s">
        <v>6</v>
      </c>
      <c r="B9" s="13" t="str">
        <f>"Поступило средств в избирательный фонд, всего"</f>
        <v>Поступило средств в избирательный фонд, всего</v>
      </c>
      <c r="C9" s="14">
        <v>10</v>
      </c>
      <c r="D9" s="15">
        <v>1177243</v>
      </c>
      <c r="E9" s="15">
        <v>25300</v>
      </c>
      <c r="F9" s="15">
        <v>0</v>
      </c>
      <c r="G9" s="15">
        <v>5900</v>
      </c>
      <c r="H9" s="15">
        <v>31200</v>
      </c>
      <c r="I9" s="15">
        <v>0</v>
      </c>
      <c r="J9" s="15">
        <v>27300</v>
      </c>
      <c r="K9" s="15">
        <v>27300</v>
      </c>
      <c r="L9" s="15">
        <v>25800</v>
      </c>
      <c r="M9" s="15">
        <v>25000</v>
      </c>
      <c r="N9" s="15">
        <v>1000</v>
      </c>
      <c r="O9" s="15">
        <v>6259</v>
      </c>
      <c r="P9" s="15">
        <v>58059</v>
      </c>
      <c r="Q9" s="15">
        <v>100000</v>
      </c>
      <c r="R9" s="15">
        <v>116300</v>
      </c>
      <c r="S9" s="15">
        <v>216300</v>
      </c>
      <c r="T9" s="15">
        <v>17300</v>
      </c>
      <c r="U9" s="15">
        <v>86259</v>
      </c>
      <c r="V9" s="15">
        <v>103559</v>
      </c>
      <c r="W9" s="15">
        <v>17300</v>
      </c>
      <c r="X9" s="15">
        <v>0</v>
      </c>
      <c r="Y9" s="15">
        <v>0</v>
      </c>
      <c r="Z9" s="15">
        <v>17300</v>
      </c>
      <c r="AA9" s="15">
        <v>37050</v>
      </c>
      <c r="AB9" s="15">
        <v>17300</v>
      </c>
      <c r="AC9" s="15">
        <v>54350</v>
      </c>
      <c r="AD9" s="15">
        <v>6350</v>
      </c>
      <c r="AE9" s="15">
        <v>17300</v>
      </c>
      <c r="AF9" s="15">
        <v>500</v>
      </c>
      <c r="AG9" s="15">
        <v>0</v>
      </c>
      <c r="AH9" s="15">
        <v>24150</v>
      </c>
      <c r="AI9" s="15">
        <v>500</v>
      </c>
      <c r="AJ9" s="15">
        <v>25300</v>
      </c>
      <c r="AK9" s="15">
        <v>2000</v>
      </c>
      <c r="AL9" s="15">
        <v>500</v>
      </c>
      <c r="AM9" s="15">
        <v>28300</v>
      </c>
      <c r="AN9" s="15">
        <v>25300</v>
      </c>
      <c r="AO9" s="15">
        <v>900</v>
      </c>
      <c r="AP9" s="15">
        <v>26200</v>
      </c>
      <c r="AQ9" s="15">
        <v>17300</v>
      </c>
      <c r="AR9" s="15">
        <v>0</v>
      </c>
      <c r="AS9" s="15">
        <v>21875</v>
      </c>
      <c r="AT9" s="15">
        <v>39175</v>
      </c>
      <c r="AU9" s="15">
        <v>61300</v>
      </c>
      <c r="AV9" s="15">
        <v>500</v>
      </c>
      <c r="AW9" s="15">
        <v>61800</v>
      </c>
      <c r="AX9" s="15">
        <v>500</v>
      </c>
      <c r="AY9" s="15">
        <v>6350</v>
      </c>
      <c r="AZ9" s="15">
        <v>25300</v>
      </c>
      <c r="BA9" s="15">
        <v>32150</v>
      </c>
      <c r="BB9" s="15">
        <v>0</v>
      </c>
      <c r="BC9" s="15">
        <v>6350</v>
      </c>
      <c r="BD9" s="15">
        <v>25300</v>
      </c>
      <c r="BE9" s="15">
        <v>17500</v>
      </c>
      <c r="BF9" s="15">
        <v>0</v>
      </c>
      <c r="BG9" s="15">
        <v>49150</v>
      </c>
      <c r="BH9" s="15">
        <v>82300</v>
      </c>
      <c r="BI9" s="15">
        <v>29000</v>
      </c>
      <c r="BJ9" s="15">
        <v>500</v>
      </c>
      <c r="BK9" s="15">
        <v>111800</v>
      </c>
      <c r="BL9" s="15">
        <v>8300</v>
      </c>
      <c r="BM9" s="15">
        <v>500</v>
      </c>
      <c r="BN9" s="15">
        <v>53300</v>
      </c>
      <c r="BO9" s="15">
        <v>4980</v>
      </c>
      <c r="BP9" s="15">
        <v>67080</v>
      </c>
      <c r="BQ9" s="15">
        <v>15000</v>
      </c>
      <c r="BR9" s="15">
        <v>6350</v>
      </c>
      <c r="BS9" s="15">
        <v>17300</v>
      </c>
      <c r="BT9" s="15">
        <v>38650</v>
      </c>
      <c r="BU9" s="15">
        <v>3800</v>
      </c>
      <c r="BV9" s="15">
        <v>17300</v>
      </c>
      <c r="BW9" s="15">
        <v>21100</v>
      </c>
      <c r="BX9" s="15">
        <v>7050</v>
      </c>
      <c r="BY9" s="15">
        <v>0</v>
      </c>
      <c r="BZ9" s="15">
        <v>0</v>
      </c>
      <c r="CA9" s="15">
        <v>17300</v>
      </c>
      <c r="CB9" s="15">
        <v>24350</v>
      </c>
      <c r="CC9" s="15">
        <v>5900</v>
      </c>
      <c r="CD9" s="15">
        <v>28000</v>
      </c>
      <c r="CE9" s="15">
        <v>8850</v>
      </c>
      <c r="CF9" s="15">
        <v>3200</v>
      </c>
      <c r="CG9" s="15">
        <v>0</v>
      </c>
      <c r="CH9" s="15">
        <v>100</v>
      </c>
      <c r="CI9" s="15">
        <v>46050</v>
      </c>
      <c r="CJ9" s="15">
        <v>17300</v>
      </c>
      <c r="CK9" s="15">
        <v>12400</v>
      </c>
      <c r="CL9" s="15">
        <v>5900</v>
      </c>
      <c r="CM9" s="15">
        <v>35600</v>
      </c>
      <c r="CN9" s="15">
        <v>5900</v>
      </c>
      <c r="CO9" s="15">
        <v>17300</v>
      </c>
      <c r="CP9" s="15">
        <v>9200</v>
      </c>
      <c r="CQ9" s="15">
        <v>500</v>
      </c>
      <c r="CR9" s="15">
        <v>32900</v>
      </c>
      <c r="CS9" s="15">
        <v>17300</v>
      </c>
      <c r="CT9" s="15">
        <v>13420</v>
      </c>
      <c r="CU9" s="15">
        <v>0</v>
      </c>
      <c r="CV9" s="15">
        <v>30720</v>
      </c>
      <c r="CW9" s="10"/>
    </row>
    <row r="10" spans="1:101">
      <c r="A10" s="12" t="s">
        <v>7</v>
      </c>
      <c r="B10" s="14" t="str">
        <f>"в том числе"</f>
        <v>в том числе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0"/>
    </row>
    <row r="11" spans="1:101" ht="135" customHeight="1">
      <c r="A11" s="12" t="s">
        <v>8</v>
      </c>
      <c r="B11" s="13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14">
        <v>20</v>
      </c>
      <c r="D11" s="15">
        <v>1177143</v>
      </c>
      <c r="E11" s="15">
        <v>25300</v>
      </c>
      <c r="F11" s="15">
        <v>0</v>
      </c>
      <c r="G11" s="15">
        <v>5900</v>
      </c>
      <c r="H11" s="15">
        <v>31200</v>
      </c>
      <c r="I11" s="15">
        <v>0</v>
      </c>
      <c r="J11" s="15">
        <v>27300</v>
      </c>
      <c r="K11" s="15">
        <v>27300</v>
      </c>
      <c r="L11" s="15">
        <v>25800</v>
      </c>
      <c r="M11" s="15">
        <v>25000</v>
      </c>
      <c r="N11" s="15">
        <v>1000</v>
      </c>
      <c r="O11" s="15">
        <v>6259</v>
      </c>
      <c r="P11" s="15">
        <v>58059</v>
      </c>
      <c r="Q11" s="15">
        <v>100000</v>
      </c>
      <c r="R11" s="15">
        <v>116300</v>
      </c>
      <c r="S11" s="15">
        <v>216300</v>
      </c>
      <c r="T11" s="15">
        <v>17300</v>
      </c>
      <c r="U11" s="15">
        <v>86259</v>
      </c>
      <c r="V11" s="15">
        <v>103559</v>
      </c>
      <c r="W11" s="15">
        <v>17300</v>
      </c>
      <c r="X11" s="15">
        <v>0</v>
      </c>
      <c r="Y11" s="15">
        <v>0</v>
      </c>
      <c r="Z11" s="15">
        <v>17300</v>
      </c>
      <c r="AA11" s="15">
        <v>37050</v>
      </c>
      <c r="AB11" s="15">
        <v>17300</v>
      </c>
      <c r="AC11" s="15">
        <v>54350</v>
      </c>
      <c r="AD11" s="15">
        <v>6350</v>
      </c>
      <c r="AE11" s="15">
        <v>17300</v>
      </c>
      <c r="AF11" s="15">
        <v>500</v>
      </c>
      <c r="AG11" s="15">
        <v>0</v>
      </c>
      <c r="AH11" s="15">
        <v>24150</v>
      </c>
      <c r="AI11" s="15">
        <v>500</v>
      </c>
      <c r="AJ11" s="15">
        <v>25300</v>
      </c>
      <c r="AK11" s="15">
        <v>2000</v>
      </c>
      <c r="AL11" s="15">
        <v>500</v>
      </c>
      <c r="AM11" s="15">
        <v>28300</v>
      </c>
      <c r="AN11" s="15">
        <v>25300</v>
      </c>
      <c r="AO11" s="15">
        <v>900</v>
      </c>
      <c r="AP11" s="15">
        <v>26200</v>
      </c>
      <c r="AQ11" s="15">
        <v>17300</v>
      </c>
      <c r="AR11" s="15">
        <v>0</v>
      </c>
      <c r="AS11" s="15">
        <v>21875</v>
      </c>
      <c r="AT11" s="15">
        <v>39175</v>
      </c>
      <c r="AU11" s="15">
        <v>61300</v>
      </c>
      <c r="AV11" s="15">
        <v>500</v>
      </c>
      <c r="AW11" s="15">
        <v>61800</v>
      </c>
      <c r="AX11" s="15">
        <v>500</v>
      </c>
      <c r="AY11" s="15">
        <v>6350</v>
      </c>
      <c r="AZ11" s="15">
        <v>25300</v>
      </c>
      <c r="BA11" s="15">
        <v>32150</v>
      </c>
      <c r="BB11" s="15">
        <v>0</v>
      </c>
      <c r="BC11" s="15">
        <v>6350</v>
      </c>
      <c r="BD11" s="15">
        <v>25300</v>
      </c>
      <c r="BE11" s="15">
        <v>17500</v>
      </c>
      <c r="BF11" s="15">
        <v>0</v>
      </c>
      <c r="BG11" s="15">
        <v>49150</v>
      </c>
      <c r="BH11" s="15">
        <v>82300</v>
      </c>
      <c r="BI11" s="15">
        <v>29000</v>
      </c>
      <c r="BJ11" s="15">
        <v>500</v>
      </c>
      <c r="BK11" s="15">
        <v>111800</v>
      </c>
      <c r="BL11" s="15">
        <v>8300</v>
      </c>
      <c r="BM11" s="15">
        <v>500</v>
      </c>
      <c r="BN11" s="15">
        <v>53300</v>
      </c>
      <c r="BO11" s="15">
        <v>4980</v>
      </c>
      <c r="BP11" s="15">
        <v>67080</v>
      </c>
      <c r="BQ11" s="15">
        <v>15000</v>
      </c>
      <c r="BR11" s="15">
        <v>6350</v>
      </c>
      <c r="BS11" s="15">
        <v>17300</v>
      </c>
      <c r="BT11" s="15">
        <v>38650</v>
      </c>
      <c r="BU11" s="15">
        <v>3800</v>
      </c>
      <c r="BV11" s="15">
        <v>17300</v>
      </c>
      <c r="BW11" s="15">
        <v>21100</v>
      </c>
      <c r="BX11" s="15">
        <v>7050</v>
      </c>
      <c r="BY11" s="15">
        <v>0</v>
      </c>
      <c r="BZ11" s="15">
        <v>0</v>
      </c>
      <c r="CA11" s="15">
        <v>17300</v>
      </c>
      <c r="CB11" s="15">
        <v>24350</v>
      </c>
      <c r="CC11" s="15">
        <v>5900</v>
      </c>
      <c r="CD11" s="15">
        <v>28000</v>
      </c>
      <c r="CE11" s="15">
        <v>8850</v>
      </c>
      <c r="CF11" s="15">
        <v>3200</v>
      </c>
      <c r="CG11" s="15">
        <v>0</v>
      </c>
      <c r="CH11" s="15">
        <v>100</v>
      </c>
      <c r="CI11" s="15">
        <v>46050</v>
      </c>
      <c r="CJ11" s="15">
        <v>17300</v>
      </c>
      <c r="CK11" s="15">
        <v>12300</v>
      </c>
      <c r="CL11" s="15">
        <v>5900</v>
      </c>
      <c r="CM11" s="15">
        <v>35500</v>
      </c>
      <c r="CN11" s="15">
        <v>5900</v>
      </c>
      <c r="CO11" s="15">
        <v>17300</v>
      </c>
      <c r="CP11" s="15">
        <v>9200</v>
      </c>
      <c r="CQ11" s="15">
        <v>500</v>
      </c>
      <c r="CR11" s="15">
        <v>32900</v>
      </c>
      <c r="CS11" s="15">
        <v>17300</v>
      </c>
      <c r="CT11" s="15">
        <v>13420</v>
      </c>
      <c r="CU11" s="15">
        <v>0</v>
      </c>
      <c r="CV11" s="15">
        <v>30720</v>
      </c>
      <c r="CW11" s="10"/>
    </row>
    <row r="12" spans="1:101">
      <c r="A12" s="12" t="s">
        <v>7</v>
      </c>
      <c r="B12" s="14" t="str">
        <f>"из них"</f>
        <v>из них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0"/>
    </row>
    <row r="13" spans="1:101" ht="105" customHeight="1">
      <c r="A13" s="12" t="s">
        <v>9</v>
      </c>
      <c r="B13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14">
        <v>30</v>
      </c>
      <c r="D13" s="15">
        <v>874545</v>
      </c>
      <c r="E13" s="15">
        <v>25300</v>
      </c>
      <c r="F13" s="15">
        <v>0</v>
      </c>
      <c r="G13" s="15">
        <v>0</v>
      </c>
      <c r="H13" s="15">
        <v>25300</v>
      </c>
      <c r="I13" s="15">
        <v>0</v>
      </c>
      <c r="J13" s="15">
        <v>27300</v>
      </c>
      <c r="K13" s="15">
        <v>27300</v>
      </c>
      <c r="L13" s="15">
        <v>25800</v>
      </c>
      <c r="M13" s="15">
        <v>25000</v>
      </c>
      <c r="N13" s="15">
        <v>1000</v>
      </c>
      <c r="O13" s="15">
        <v>0</v>
      </c>
      <c r="P13" s="15">
        <v>51800</v>
      </c>
      <c r="Q13" s="15">
        <v>0</v>
      </c>
      <c r="R13" s="15">
        <v>116300</v>
      </c>
      <c r="S13" s="15">
        <v>116300</v>
      </c>
      <c r="T13" s="15">
        <v>17300</v>
      </c>
      <c r="U13" s="15">
        <v>0</v>
      </c>
      <c r="V13" s="15">
        <v>17300</v>
      </c>
      <c r="W13" s="15">
        <v>17300</v>
      </c>
      <c r="X13" s="15">
        <v>0</v>
      </c>
      <c r="Y13" s="15">
        <v>0</v>
      </c>
      <c r="Z13" s="15">
        <v>17300</v>
      </c>
      <c r="AA13" s="15">
        <v>0</v>
      </c>
      <c r="AB13" s="15">
        <v>17300</v>
      </c>
      <c r="AC13" s="15">
        <v>17300</v>
      </c>
      <c r="AD13" s="15">
        <v>0</v>
      </c>
      <c r="AE13" s="15">
        <v>17300</v>
      </c>
      <c r="AF13" s="15">
        <v>500</v>
      </c>
      <c r="AG13" s="15">
        <v>0</v>
      </c>
      <c r="AH13" s="15">
        <v>17800</v>
      </c>
      <c r="AI13" s="15">
        <v>500</v>
      </c>
      <c r="AJ13" s="15">
        <v>25300</v>
      </c>
      <c r="AK13" s="15">
        <v>2000</v>
      </c>
      <c r="AL13" s="15">
        <v>500</v>
      </c>
      <c r="AM13" s="15">
        <v>28300</v>
      </c>
      <c r="AN13" s="15">
        <v>25300</v>
      </c>
      <c r="AO13" s="15">
        <v>900</v>
      </c>
      <c r="AP13" s="15">
        <v>26200</v>
      </c>
      <c r="AQ13" s="15">
        <v>17300</v>
      </c>
      <c r="AR13" s="15">
        <v>0</v>
      </c>
      <c r="AS13" s="15">
        <v>21875</v>
      </c>
      <c r="AT13" s="15">
        <v>39175</v>
      </c>
      <c r="AU13" s="15">
        <v>61300</v>
      </c>
      <c r="AV13" s="15">
        <v>500</v>
      </c>
      <c r="AW13" s="15">
        <v>61800</v>
      </c>
      <c r="AX13" s="15">
        <v>500</v>
      </c>
      <c r="AY13" s="15">
        <v>0</v>
      </c>
      <c r="AZ13" s="15">
        <v>25300</v>
      </c>
      <c r="BA13" s="15">
        <v>25800</v>
      </c>
      <c r="BB13" s="15">
        <v>0</v>
      </c>
      <c r="BC13" s="15">
        <v>0</v>
      </c>
      <c r="BD13" s="15">
        <v>25300</v>
      </c>
      <c r="BE13" s="15">
        <v>17500</v>
      </c>
      <c r="BF13" s="15">
        <v>0</v>
      </c>
      <c r="BG13" s="15">
        <v>42800</v>
      </c>
      <c r="BH13" s="15">
        <v>82300</v>
      </c>
      <c r="BI13" s="15">
        <v>29000</v>
      </c>
      <c r="BJ13" s="15">
        <v>500</v>
      </c>
      <c r="BK13" s="15">
        <v>111800</v>
      </c>
      <c r="BL13" s="15">
        <v>8300</v>
      </c>
      <c r="BM13" s="15">
        <v>500</v>
      </c>
      <c r="BN13" s="15">
        <v>53300</v>
      </c>
      <c r="BO13" s="15">
        <v>0</v>
      </c>
      <c r="BP13" s="15">
        <v>62100</v>
      </c>
      <c r="BQ13" s="15">
        <v>15000</v>
      </c>
      <c r="BR13" s="15">
        <v>0</v>
      </c>
      <c r="BS13" s="15">
        <v>17300</v>
      </c>
      <c r="BT13" s="15">
        <v>32300</v>
      </c>
      <c r="BU13" s="15">
        <v>3800</v>
      </c>
      <c r="BV13" s="15">
        <v>17300</v>
      </c>
      <c r="BW13" s="15">
        <v>21100</v>
      </c>
      <c r="BX13" s="15">
        <v>0</v>
      </c>
      <c r="BY13" s="15">
        <v>0</v>
      </c>
      <c r="BZ13" s="15">
        <v>0</v>
      </c>
      <c r="CA13" s="15">
        <v>17300</v>
      </c>
      <c r="CB13" s="15">
        <v>17300</v>
      </c>
      <c r="CC13" s="15">
        <v>0</v>
      </c>
      <c r="CD13" s="15">
        <v>28000</v>
      </c>
      <c r="CE13" s="15">
        <v>8850</v>
      </c>
      <c r="CF13" s="15">
        <v>3200</v>
      </c>
      <c r="CG13" s="15">
        <v>0</v>
      </c>
      <c r="CH13" s="15">
        <v>100</v>
      </c>
      <c r="CI13" s="15">
        <v>40150</v>
      </c>
      <c r="CJ13" s="15">
        <v>17300</v>
      </c>
      <c r="CK13" s="15">
        <v>300</v>
      </c>
      <c r="CL13" s="15">
        <v>0</v>
      </c>
      <c r="CM13" s="15">
        <v>17600</v>
      </c>
      <c r="CN13" s="15">
        <v>0</v>
      </c>
      <c r="CO13" s="15">
        <v>17300</v>
      </c>
      <c r="CP13" s="15">
        <v>9200</v>
      </c>
      <c r="CQ13" s="15">
        <v>500</v>
      </c>
      <c r="CR13" s="15">
        <v>27000</v>
      </c>
      <c r="CS13" s="15">
        <v>17300</v>
      </c>
      <c r="CT13" s="15">
        <v>13420</v>
      </c>
      <c r="CU13" s="15">
        <v>0</v>
      </c>
      <c r="CV13" s="15">
        <v>30720</v>
      </c>
      <c r="CW13" s="10"/>
    </row>
    <row r="14" spans="1:101" ht="135" customHeight="1">
      <c r="A14" s="12" t="s">
        <v>10</v>
      </c>
      <c r="B14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4">
        <v>40</v>
      </c>
      <c r="D14" s="15">
        <v>290598</v>
      </c>
      <c r="E14" s="15">
        <v>0</v>
      </c>
      <c r="F14" s="15">
        <v>0</v>
      </c>
      <c r="G14" s="15">
        <v>5900</v>
      </c>
      <c r="H14" s="15">
        <v>5900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6259</v>
      </c>
      <c r="P14" s="15">
        <v>6259</v>
      </c>
      <c r="Q14" s="15">
        <v>100000</v>
      </c>
      <c r="R14" s="15">
        <v>0</v>
      </c>
      <c r="S14" s="15">
        <v>100000</v>
      </c>
      <c r="T14" s="15">
        <v>0</v>
      </c>
      <c r="U14" s="15">
        <v>86259</v>
      </c>
      <c r="V14" s="15">
        <v>86259</v>
      </c>
      <c r="W14" s="15">
        <v>0</v>
      </c>
      <c r="X14" s="15">
        <v>0</v>
      </c>
      <c r="Y14" s="15">
        <v>0</v>
      </c>
      <c r="Z14" s="15">
        <v>0</v>
      </c>
      <c r="AA14" s="15">
        <v>37050</v>
      </c>
      <c r="AB14" s="15">
        <v>0</v>
      </c>
      <c r="AC14" s="15">
        <v>37050</v>
      </c>
      <c r="AD14" s="15">
        <v>6350</v>
      </c>
      <c r="AE14" s="15">
        <v>0</v>
      </c>
      <c r="AF14" s="15">
        <v>0</v>
      </c>
      <c r="AG14" s="15">
        <v>0</v>
      </c>
      <c r="AH14" s="15">
        <v>6350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6350</v>
      </c>
      <c r="AZ14" s="15">
        <v>0</v>
      </c>
      <c r="BA14" s="15">
        <v>6350</v>
      </c>
      <c r="BB14" s="15">
        <v>0</v>
      </c>
      <c r="BC14" s="15">
        <v>6350</v>
      </c>
      <c r="BD14" s="15">
        <v>0</v>
      </c>
      <c r="BE14" s="15">
        <v>0</v>
      </c>
      <c r="BF14" s="15">
        <v>0</v>
      </c>
      <c r="BG14" s="15">
        <v>6350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4980</v>
      </c>
      <c r="BP14" s="15">
        <v>4980</v>
      </c>
      <c r="BQ14" s="15">
        <v>0</v>
      </c>
      <c r="BR14" s="15">
        <v>6350</v>
      </c>
      <c r="BS14" s="15">
        <v>0</v>
      </c>
      <c r="BT14" s="15">
        <v>6350</v>
      </c>
      <c r="BU14" s="15">
        <v>0</v>
      </c>
      <c r="BV14" s="15">
        <v>0</v>
      </c>
      <c r="BW14" s="15">
        <v>0</v>
      </c>
      <c r="BX14" s="15">
        <v>7050</v>
      </c>
      <c r="BY14" s="15">
        <v>0</v>
      </c>
      <c r="BZ14" s="15">
        <v>0</v>
      </c>
      <c r="CA14" s="15">
        <v>0</v>
      </c>
      <c r="CB14" s="15">
        <v>7050</v>
      </c>
      <c r="CC14" s="15">
        <v>5900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5900</v>
      </c>
      <c r="CJ14" s="15">
        <v>0</v>
      </c>
      <c r="CK14" s="15">
        <v>0</v>
      </c>
      <c r="CL14" s="15">
        <v>5900</v>
      </c>
      <c r="CM14" s="15">
        <v>5900</v>
      </c>
      <c r="CN14" s="15">
        <v>5900</v>
      </c>
      <c r="CO14" s="15">
        <v>0</v>
      </c>
      <c r="CP14" s="15">
        <v>0</v>
      </c>
      <c r="CQ14" s="15">
        <v>0</v>
      </c>
      <c r="CR14" s="15">
        <v>5900</v>
      </c>
      <c r="CS14" s="15">
        <v>0</v>
      </c>
      <c r="CT14" s="15">
        <v>0</v>
      </c>
      <c r="CU14" s="15">
        <v>0</v>
      </c>
      <c r="CV14" s="15">
        <v>0</v>
      </c>
      <c r="CW14" s="10"/>
    </row>
    <row r="15" spans="1:101" ht="75" customHeight="1">
      <c r="A15" s="12" t="s">
        <v>11</v>
      </c>
      <c r="B15" s="13" t="str">
        <f>"Добровольные пожертвования гражданина"</f>
        <v>Добровольные пожертвования гражданина</v>
      </c>
      <c r="C15" s="14">
        <v>50</v>
      </c>
      <c r="D15" s="15">
        <v>12000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12000</v>
      </c>
      <c r="CL15" s="15">
        <v>0</v>
      </c>
      <c r="CM15" s="15">
        <v>12000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0"/>
    </row>
    <row r="16" spans="1:101" ht="90" customHeight="1">
      <c r="A16" s="12" t="s">
        <v>12</v>
      </c>
      <c r="B16" s="13" t="str">
        <f>"Добровольные пожертвования юридического лица"</f>
        <v>Добровольные пожертвования юридического лица</v>
      </c>
      <c r="C16" s="14">
        <v>60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0"/>
    </row>
    <row r="17" spans="1:101" ht="285" customHeight="1">
      <c r="A17" s="12" t="s">
        <v>13</v>
      </c>
      <c r="B17" s="13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C17" s="14">
        <v>70</v>
      </c>
      <c r="D17" s="15">
        <v>100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100</v>
      </c>
      <c r="CL17" s="15">
        <v>0</v>
      </c>
      <c r="CM17" s="15">
        <v>100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0"/>
    </row>
    <row r="18" spans="1:101">
      <c r="A18" s="12" t="s">
        <v>7</v>
      </c>
      <c r="B18" s="14" t="str">
        <f>"из них"</f>
        <v>из них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0"/>
    </row>
    <row r="19" spans="1:101" ht="105" customHeight="1">
      <c r="A19" s="12" t="s">
        <v>14</v>
      </c>
      <c r="B19" s="13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14">
        <v>80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0"/>
    </row>
    <row r="20" spans="1:101" ht="135" customHeight="1">
      <c r="A20" s="12" t="s">
        <v>15</v>
      </c>
      <c r="B20" s="13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14">
        <v>90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0"/>
    </row>
    <row r="21" spans="1:101" ht="30" customHeight="1">
      <c r="A21" s="12" t="s">
        <v>16</v>
      </c>
      <c r="B21" s="13" t="str">
        <f>"Средства гражданина"</f>
        <v>Средства гражданина</v>
      </c>
      <c r="C21" s="14">
        <v>100</v>
      </c>
      <c r="D21" s="15">
        <v>100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100</v>
      </c>
      <c r="CL21" s="15">
        <v>0</v>
      </c>
      <c r="CM21" s="15">
        <v>100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0"/>
    </row>
    <row r="22" spans="1:101" ht="45" customHeight="1">
      <c r="A22" s="12" t="s">
        <v>17</v>
      </c>
      <c r="B22" s="13" t="str">
        <f>"Средства юридического лица"</f>
        <v>Средства юридического лица</v>
      </c>
      <c r="C22" s="14">
        <v>110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0"/>
    </row>
    <row r="23" spans="1:101" ht="90" customHeight="1">
      <c r="A23" s="12" t="s">
        <v>18</v>
      </c>
      <c r="B23" s="13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4">
        <v>120</v>
      </c>
      <c r="D23" s="15">
        <v>100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100</v>
      </c>
      <c r="CL23" s="15">
        <v>0</v>
      </c>
      <c r="CM23" s="15">
        <v>100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0"/>
    </row>
    <row r="24" spans="1:101">
      <c r="A24" s="12" t="s">
        <v>7</v>
      </c>
      <c r="B24" s="14" t="str">
        <f>"из них"</f>
        <v>из них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0"/>
    </row>
    <row r="25" spans="1:101" ht="60" customHeight="1">
      <c r="A25" s="12" t="s">
        <v>19</v>
      </c>
      <c r="B25" s="13" t="str">
        <f>"Перечислено в доход местного бюджета"</f>
        <v>Перечислено в доход местного бюджета</v>
      </c>
      <c r="C25" s="14">
        <v>130</v>
      </c>
      <c r="D25" s="15">
        <v>100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100</v>
      </c>
      <c r="CL25" s="15">
        <v>0</v>
      </c>
      <c r="CM25" s="15">
        <v>100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0"/>
    </row>
    <row r="26" spans="1:101" ht="135" customHeight="1">
      <c r="A26" s="12" t="s">
        <v>20</v>
      </c>
      <c r="B26" s="13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14">
        <v>140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0"/>
    </row>
    <row r="27" spans="1:101">
      <c r="A27" s="12" t="s">
        <v>7</v>
      </c>
      <c r="B27" s="14" t="str">
        <f>"из них"</f>
        <v>из них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0"/>
    </row>
    <row r="28" spans="1:101" ht="180" customHeight="1">
      <c r="A28" s="12" t="s">
        <v>21</v>
      </c>
      <c r="B28" s="13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4">
        <v>150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0"/>
    </row>
    <row r="29" spans="1:101" ht="195" customHeight="1">
      <c r="A29" s="12" t="s">
        <v>22</v>
      </c>
      <c r="B29" s="13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4">
        <v>160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0"/>
    </row>
    <row r="30" spans="1:101" ht="105" customHeight="1">
      <c r="A30" s="12" t="s">
        <v>23</v>
      </c>
      <c r="B30" s="13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4">
        <v>170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0</v>
      </c>
      <c r="BZ30" s="15">
        <v>0</v>
      </c>
      <c r="CA30" s="15">
        <v>0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0"/>
    </row>
    <row r="31" spans="1:101" ht="105" customHeight="1">
      <c r="A31" s="12" t="s">
        <v>24</v>
      </c>
      <c r="B31" s="13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4">
        <v>180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0</v>
      </c>
      <c r="BZ31" s="15">
        <v>0</v>
      </c>
      <c r="CA31" s="15">
        <v>0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0"/>
    </row>
    <row r="32" spans="1:101" ht="45" customHeight="1">
      <c r="A32" s="12" t="s">
        <v>25</v>
      </c>
      <c r="B32" s="13" t="str">
        <f>"Израсходовано средств, всего"</f>
        <v>Израсходовано средств, всего</v>
      </c>
      <c r="C32" s="14">
        <v>190</v>
      </c>
      <c r="D32" s="15">
        <v>1132823</v>
      </c>
      <c r="E32" s="15">
        <v>25300</v>
      </c>
      <c r="F32" s="15">
        <v>0</v>
      </c>
      <c r="G32" s="15">
        <v>5900</v>
      </c>
      <c r="H32" s="15">
        <v>31200</v>
      </c>
      <c r="I32" s="15">
        <v>0</v>
      </c>
      <c r="J32" s="15">
        <v>17300</v>
      </c>
      <c r="K32" s="15">
        <v>17300</v>
      </c>
      <c r="L32" s="15">
        <v>25300</v>
      </c>
      <c r="M32" s="15">
        <v>1000</v>
      </c>
      <c r="N32" s="15">
        <v>1000</v>
      </c>
      <c r="O32" s="15">
        <v>6259</v>
      </c>
      <c r="P32" s="15">
        <v>33559</v>
      </c>
      <c r="Q32" s="15">
        <v>99280</v>
      </c>
      <c r="R32" s="15">
        <v>116300</v>
      </c>
      <c r="S32" s="15">
        <v>215580</v>
      </c>
      <c r="T32" s="15">
        <v>17300</v>
      </c>
      <c r="U32" s="15">
        <v>86259</v>
      </c>
      <c r="V32" s="15">
        <v>103559</v>
      </c>
      <c r="W32" s="15">
        <v>17300</v>
      </c>
      <c r="X32" s="15">
        <v>0</v>
      </c>
      <c r="Y32" s="15">
        <v>0</v>
      </c>
      <c r="Z32" s="15">
        <v>17300</v>
      </c>
      <c r="AA32" s="15">
        <v>37050</v>
      </c>
      <c r="AB32" s="15">
        <v>17300</v>
      </c>
      <c r="AC32" s="15">
        <v>54350</v>
      </c>
      <c r="AD32" s="15">
        <v>6350</v>
      </c>
      <c r="AE32" s="15">
        <v>17300</v>
      </c>
      <c r="AF32" s="15">
        <v>200</v>
      </c>
      <c r="AG32" s="15">
        <v>0</v>
      </c>
      <c r="AH32" s="15">
        <v>23850</v>
      </c>
      <c r="AI32" s="15">
        <v>500</v>
      </c>
      <c r="AJ32" s="15">
        <v>25300</v>
      </c>
      <c r="AK32" s="15">
        <v>1000</v>
      </c>
      <c r="AL32" s="15">
        <v>250</v>
      </c>
      <c r="AM32" s="15">
        <v>27050</v>
      </c>
      <c r="AN32" s="15">
        <v>25300</v>
      </c>
      <c r="AO32" s="15">
        <v>757</v>
      </c>
      <c r="AP32" s="15">
        <v>26057</v>
      </c>
      <c r="AQ32" s="15">
        <v>17300</v>
      </c>
      <c r="AR32" s="15">
        <v>0</v>
      </c>
      <c r="AS32" s="15">
        <v>21075</v>
      </c>
      <c r="AT32" s="15">
        <v>38375</v>
      </c>
      <c r="AU32" s="15">
        <v>61300</v>
      </c>
      <c r="AV32" s="15">
        <v>500</v>
      </c>
      <c r="AW32" s="15">
        <v>61800</v>
      </c>
      <c r="AX32" s="15">
        <v>500</v>
      </c>
      <c r="AY32" s="15">
        <v>6350</v>
      </c>
      <c r="AZ32" s="15">
        <v>25300</v>
      </c>
      <c r="BA32" s="15">
        <v>32150</v>
      </c>
      <c r="BB32" s="15">
        <v>0</v>
      </c>
      <c r="BC32" s="15">
        <v>6350</v>
      </c>
      <c r="BD32" s="15">
        <v>25300</v>
      </c>
      <c r="BE32" s="15">
        <v>15230</v>
      </c>
      <c r="BF32" s="15">
        <v>0</v>
      </c>
      <c r="BG32" s="15">
        <v>46880</v>
      </c>
      <c r="BH32" s="15">
        <v>82300</v>
      </c>
      <c r="BI32" s="15">
        <v>28975</v>
      </c>
      <c r="BJ32" s="15">
        <v>500</v>
      </c>
      <c r="BK32" s="15">
        <v>111775</v>
      </c>
      <c r="BL32" s="15">
        <v>8288</v>
      </c>
      <c r="BM32" s="15">
        <v>500</v>
      </c>
      <c r="BN32" s="15">
        <v>53300</v>
      </c>
      <c r="BO32" s="15">
        <v>4980</v>
      </c>
      <c r="BP32" s="15">
        <v>67068</v>
      </c>
      <c r="BQ32" s="15">
        <v>14100</v>
      </c>
      <c r="BR32" s="15">
        <v>6350</v>
      </c>
      <c r="BS32" s="15">
        <v>17300</v>
      </c>
      <c r="BT32" s="15">
        <v>37750</v>
      </c>
      <c r="BU32" s="15">
        <v>3700</v>
      </c>
      <c r="BV32" s="15">
        <v>17300</v>
      </c>
      <c r="BW32" s="15">
        <v>21000</v>
      </c>
      <c r="BX32" s="15">
        <v>7050</v>
      </c>
      <c r="BY32" s="15">
        <v>0</v>
      </c>
      <c r="BZ32" s="15">
        <v>0</v>
      </c>
      <c r="CA32" s="15">
        <v>17300</v>
      </c>
      <c r="CB32" s="15">
        <v>24350</v>
      </c>
      <c r="CC32" s="15">
        <v>5900</v>
      </c>
      <c r="CD32" s="15">
        <v>25300</v>
      </c>
      <c r="CE32" s="15">
        <v>8550</v>
      </c>
      <c r="CF32" s="15">
        <v>3200</v>
      </c>
      <c r="CG32" s="15">
        <v>0</v>
      </c>
      <c r="CH32" s="15">
        <v>100</v>
      </c>
      <c r="CI32" s="15">
        <v>43050</v>
      </c>
      <c r="CJ32" s="15">
        <v>17300</v>
      </c>
      <c r="CK32" s="15">
        <v>12300</v>
      </c>
      <c r="CL32" s="15">
        <v>5900</v>
      </c>
      <c r="CM32" s="15">
        <v>35500</v>
      </c>
      <c r="CN32" s="15">
        <v>5900</v>
      </c>
      <c r="CO32" s="15">
        <v>17300</v>
      </c>
      <c r="CP32" s="15">
        <v>9200</v>
      </c>
      <c r="CQ32" s="15">
        <v>500</v>
      </c>
      <c r="CR32" s="15">
        <v>32900</v>
      </c>
      <c r="CS32" s="15">
        <v>17300</v>
      </c>
      <c r="CT32" s="15">
        <v>13120</v>
      </c>
      <c r="CU32" s="15">
        <v>0</v>
      </c>
      <c r="CV32" s="15">
        <v>30420</v>
      </c>
      <c r="CW32" s="10"/>
    </row>
    <row r="33" spans="1:101">
      <c r="A33" s="12" t="s">
        <v>7</v>
      </c>
      <c r="B33" s="14" t="str">
        <f>"из них"</f>
        <v>из них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0"/>
    </row>
    <row r="34" spans="1:101" ht="105" customHeight="1">
      <c r="A34" s="12" t="s">
        <v>26</v>
      </c>
      <c r="B34" s="13" t="str">
        <f>"На организацию сбора подписей избирателей, 
из них"</f>
        <v>На организацию сбора подписей избирателей, 
из них</v>
      </c>
      <c r="C34" s="14">
        <v>200</v>
      </c>
      <c r="D34" s="15">
        <v>10595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1000</v>
      </c>
      <c r="N34" s="15">
        <v>1000</v>
      </c>
      <c r="O34" s="15">
        <v>0</v>
      </c>
      <c r="P34" s="15">
        <v>2000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200</v>
      </c>
      <c r="AG34" s="15">
        <v>0</v>
      </c>
      <c r="AH34" s="15">
        <v>200</v>
      </c>
      <c r="AI34" s="15">
        <v>500</v>
      </c>
      <c r="AJ34" s="15">
        <v>0</v>
      </c>
      <c r="AK34" s="15">
        <v>1000</v>
      </c>
      <c r="AL34" s="15">
        <v>250</v>
      </c>
      <c r="AM34" s="15">
        <v>1750</v>
      </c>
      <c r="AN34" s="15">
        <v>0</v>
      </c>
      <c r="AO34" s="15">
        <v>757</v>
      </c>
      <c r="AP34" s="15">
        <v>757</v>
      </c>
      <c r="AQ34" s="15">
        <v>0</v>
      </c>
      <c r="AR34" s="15">
        <v>0</v>
      </c>
      <c r="AS34" s="15">
        <v>200</v>
      </c>
      <c r="AT34" s="15">
        <v>200</v>
      </c>
      <c r="AU34" s="15">
        <v>0</v>
      </c>
      <c r="AV34" s="15">
        <v>500</v>
      </c>
      <c r="AW34" s="15">
        <v>500</v>
      </c>
      <c r="AX34" s="15">
        <v>500</v>
      </c>
      <c r="AY34" s="15">
        <v>0</v>
      </c>
      <c r="AZ34" s="15">
        <v>0</v>
      </c>
      <c r="BA34" s="15">
        <v>500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200</v>
      </c>
      <c r="BJ34" s="15">
        <v>500</v>
      </c>
      <c r="BK34" s="15">
        <v>700</v>
      </c>
      <c r="BL34" s="15">
        <v>788</v>
      </c>
      <c r="BM34" s="15">
        <v>500</v>
      </c>
      <c r="BN34" s="15">
        <v>0</v>
      </c>
      <c r="BO34" s="15">
        <v>0</v>
      </c>
      <c r="BP34" s="15">
        <v>1288</v>
      </c>
      <c r="BQ34" s="15">
        <v>200</v>
      </c>
      <c r="BR34" s="15">
        <v>0</v>
      </c>
      <c r="BS34" s="15">
        <v>0</v>
      </c>
      <c r="BT34" s="15">
        <v>200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5">
        <v>0</v>
      </c>
      <c r="CE34" s="15">
        <v>200</v>
      </c>
      <c r="CF34" s="15">
        <v>0</v>
      </c>
      <c r="CG34" s="15">
        <v>0</v>
      </c>
      <c r="CH34" s="15">
        <v>100</v>
      </c>
      <c r="CI34" s="15">
        <v>300</v>
      </c>
      <c r="CJ34" s="15">
        <v>0</v>
      </c>
      <c r="CK34" s="15">
        <v>300</v>
      </c>
      <c r="CL34" s="15">
        <v>0</v>
      </c>
      <c r="CM34" s="15">
        <v>300</v>
      </c>
      <c r="CN34" s="15">
        <v>0</v>
      </c>
      <c r="CO34" s="15">
        <v>0</v>
      </c>
      <c r="CP34" s="15">
        <v>1200</v>
      </c>
      <c r="CQ34" s="15">
        <v>500</v>
      </c>
      <c r="CR34" s="15">
        <v>1700</v>
      </c>
      <c r="CS34" s="15">
        <v>0</v>
      </c>
      <c r="CT34" s="15">
        <v>200</v>
      </c>
      <c r="CU34" s="15">
        <v>0</v>
      </c>
      <c r="CV34" s="15">
        <v>200</v>
      </c>
      <c r="CW34" s="10"/>
    </row>
    <row r="35" spans="1:101">
      <c r="A35" s="12" t="s">
        <v>7</v>
      </c>
      <c r="B35" s="14" t="str">
        <f>"из них"</f>
        <v>из них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0"/>
    </row>
    <row r="36" spans="1:101" ht="90" customHeight="1">
      <c r="A36" s="12" t="s">
        <v>27</v>
      </c>
      <c r="B36" s="13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14">
        <v>210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0"/>
    </row>
    <row r="37" spans="1:101" ht="105" customHeight="1">
      <c r="A37" s="12" t="s">
        <v>28</v>
      </c>
      <c r="B37" s="13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4">
        <v>220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0"/>
    </row>
    <row r="38" spans="1:101" ht="120" customHeight="1">
      <c r="A38" s="12" t="s">
        <v>29</v>
      </c>
      <c r="B38" s="13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4">
        <v>230</v>
      </c>
      <c r="D38" s="15">
        <v>269300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17300</v>
      </c>
      <c r="M38" s="15">
        <v>0</v>
      </c>
      <c r="N38" s="15">
        <v>0</v>
      </c>
      <c r="O38" s="15">
        <v>0</v>
      </c>
      <c r="P38" s="15">
        <v>17300</v>
      </c>
      <c r="Q38" s="15">
        <v>36000</v>
      </c>
      <c r="R38" s="15">
        <v>36000</v>
      </c>
      <c r="S38" s="15">
        <v>72000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8000</v>
      </c>
      <c r="AK38" s="15">
        <v>0</v>
      </c>
      <c r="AL38" s="15">
        <v>0</v>
      </c>
      <c r="AM38" s="15">
        <v>8000</v>
      </c>
      <c r="AN38" s="15">
        <v>8000</v>
      </c>
      <c r="AO38" s="15">
        <v>0</v>
      </c>
      <c r="AP38" s="15">
        <v>8000</v>
      </c>
      <c r="AQ38" s="15">
        <v>0</v>
      </c>
      <c r="AR38" s="15">
        <v>0</v>
      </c>
      <c r="AS38" s="15">
        <v>8000</v>
      </c>
      <c r="AT38" s="15">
        <v>8000</v>
      </c>
      <c r="AU38" s="15">
        <v>44000</v>
      </c>
      <c r="AV38" s="15">
        <v>0</v>
      </c>
      <c r="AW38" s="15">
        <v>44000</v>
      </c>
      <c r="AX38" s="15">
        <v>0</v>
      </c>
      <c r="AY38" s="15">
        <v>0</v>
      </c>
      <c r="AZ38" s="15">
        <v>8000</v>
      </c>
      <c r="BA38" s="15">
        <v>8000</v>
      </c>
      <c r="BB38" s="15">
        <v>0</v>
      </c>
      <c r="BC38" s="15">
        <v>0</v>
      </c>
      <c r="BD38" s="15">
        <v>8000</v>
      </c>
      <c r="BE38" s="15">
        <v>0</v>
      </c>
      <c r="BF38" s="15">
        <v>0</v>
      </c>
      <c r="BG38" s="15">
        <v>8000</v>
      </c>
      <c r="BH38" s="15">
        <v>44000</v>
      </c>
      <c r="BI38" s="15">
        <v>8000</v>
      </c>
      <c r="BJ38" s="15">
        <v>0</v>
      </c>
      <c r="BK38" s="15">
        <v>52000</v>
      </c>
      <c r="BL38" s="15">
        <v>0</v>
      </c>
      <c r="BM38" s="15">
        <v>0</v>
      </c>
      <c r="BN38" s="15">
        <v>36000</v>
      </c>
      <c r="BO38" s="15">
        <v>0</v>
      </c>
      <c r="BP38" s="15">
        <v>36000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8000</v>
      </c>
      <c r="CE38" s="15">
        <v>0</v>
      </c>
      <c r="CF38" s="15">
        <v>0</v>
      </c>
      <c r="CG38" s="15">
        <v>0</v>
      </c>
      <c r="CH38" s="15">
        <v>0</v>
      </c>
      <c r="CI38" s="15">
        <v>8000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0"/>
    </row>
    <row r="39" spans="1:101" ht="90" customHeight="1">
      <c r="A39" s="12" t="s">
        <v>30</v>
      </c>
      <c r="B39" s="13" t="str">
        <f>"На предвыборную агитацию через сетевые издания"</f>
        <v>На предвыборную агитацию через сетевые издания</v>
      </c>
      <c r="C39" s="14">
        <v>240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0"/>
    </row>
    <row r="40" spans="1:101" ht="135" customHeight="1">
      <c r="A40" s="12" t="s">
        <v>31</v>
      </c>
      <c r="B40" s="13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C40" s="14">
        <v>250</v>
      </c>
      <c r="D40" s="15">
        <v>715810</v>
      </c>
      <c r="E40" s="15">
        <v>25300</v>
      </c>
      <c r="F40" s="15">
        <v>0</v>
      </c>
      <c r="G40" s="15">
        <v>5900</v>
      </c>
      <c r="H40" s="15">
        <v>31200</v>
      </c>
      <c r="I40" s="15">
        <v>0</v>
      </c>
      <c r="J40" s="15">
        <v>17300</v>
      </c>
      <c r="K40" s="15">
        <v>17300</v>
      </c>
      <c r="L40" s="15">
        <v>8000</v>
      </c>
      <c r="M40" s="15">
        <v>0</v>
      </c>
      <c r="N40" s="15">
        <v>0</v>
      </c>
      <c r="O40" s="15">
        <v>4400</v>
      </c>
      <c r="P40" s="15">
        <v>12400</v>
      </c>
      <c r="Q40" s="15">
        <v>29280</v>
      </c>
      <c r="R40" s="15">
        <v>80300</v>
      </c>
      <c r="S40" s="15">
        <v>109580</v>
      </c>
      <c r="T40" s="15">
        <v>17300</v>
      </c>
      <c r="U40" s="15">
        <v>15000</v>
      </c>
      <c r="V40" s="15">
        <v>32300</v>
      </c>
      <c r="W40" s="15">
        <v>17300</v>
      </c>
      <c r="X40" s="15">
        <v>0</v>
      </c>
      <c r="Y40" s="15">
        <v>0</v>
      </c>
      <c r="Z40" s="15">
        <v>17300</v>
      </c>
      <c r="AA40" s="15">
        <v>7050</v>
      </c>
      <c r="AB40" s="15">
        <v>17300</v>
      </c>
      <c r="AC40" s="15">
        <v>24350</v>
      </c>
      <c r="AD40" s="15">
        <v>6350</v>
      </c>
      <c r="AE40" s="15">
        <v>17300</v>
      </c>
      <c r="AF40" s="15">
        <v>0</v>
      </c>
      <c r="AG40" s="15">
        <v>0</v>
      </c>
      <c r="AH40" s="15">
        <v>23650</v>
      </c>
      <c r="AI40" s="15">
        <v>0</v>
      </c>
      <c r="AJ40" s="15">
        <v>17300</v>
      </c>
      <c r="AK40" s="15">
        <v>0</v>
      </c>
      <c r="AL40" s="15">
        <v>0</v>
      </c>
      <c r="AM40" s="15">
        <v>17300</v>
      </c>
      <c r="AN40" s="15">
        <v>17300</v>
      </c>
      <c r="AO40" s="15">
        <v>0</v>
      </c>
      <c r="AP40" s="15">
        <v>17300</v>
      </c>
      <c r="AQ40" s="15">
        <v>17300</v>
      </c>
      <c r="AR40" s="15">
        <v>0</v>
      </c>
      <c r="AS40" s="15">
        <v>12875</v>
      </c>
      <c r="AT40" s="15">
        <v>30175</v>
      </c>
      <c r="AU40" s="15">
        <v>17300</v>
      </c>
      <c r="AV40" s="15">
        <v>0</v>
      </c>
      <c r="AW40" s="15">
        <v>17300</v>
      </c>
      <c r="AX40" s="15">
        <v>0</v>
      </c>
      <c r="AY40" s="15">
        <v>6350</v>
      </c>
      <c r="AZ40" s="15">
        <v>17300</v>
      </c>
      <c r="BA40" s="15">
        <v>23650</v>
      </c>
      <c r="BB40" s="15">
        <v>0</v>
      </c>
      <c r="BC40" s="15">
        <v>6350</v>
      </c>
      <c r="BD40" s="15">
        <v>17300</v>
      </c>
      <c r="BE40" s="15">
        <v>15230</v>
      </c>
      <c r="BF40" s="15">
        <v>0</v>
      </c>
      <c r="BG40" s="15">
        <v>38880</v>
      </c>
      <c r="BH40" s="15">
        <v>38300</v>
      </c>
      <c r="BI40" s="15">
        <v>20775</v>
      </c>
      <c r="BJ40" s="15">
        <v>0</v>
      </c>
      <c r="BK40" s="15">
        <v>59075</v>
      </c>
      <c r="BL40" s="15">
        <v>7500</v>
      </c>
      <c r="BM40" s="15">
        <v>0</v>
      </c>
      <c r="BN40" s="15">
        <v>17300</v>
      </c>
      <c r="BO40" s="15">
        <v>4980</v>
      </c>
      <c r="BP40" s="15">
        <v>29780</v>
      </c>
      <c r="BQ40" s="15">
        <v>13900</v>
      </c>
      <c r="BR40" s="15">
        <v>6350</v>
      </c>
      <c r="BS40" s="15">
        <v>17300</v>
      </c>
      <c r="BT40" s="15">
        <v>37550</v>
      </c>
      <c r="BU40" s="15">
        <v>3700</v>
      </c>
      <c r="BV40" s="15">
        <v>17300</v>
      </c>
      <c r="BW40" s="15">
        <v>21000</v>
      </c>
      <c r="BX40" s="15">
        <v>7050</v>
      </c>
      <c r="BY40" s="15">
        <v>0</v>
      </c>
      <c r="BZ40" s="15">
        <v>0</v>
      </c>
      <c r="CA40" s="15">
        <v>17300</v>
      </c>
      <c r="CB40" s="15">
        <v>24350</v>
      </c>
      <c r="CC40" s="15">
        <v>5900</v>
      </c>
      <c r="CD40" s="15">
        <v>17300</v>
      </c>
      <c r="CE40" s="15">
        <v>8350</v>
      </c>
      <c r="CF40" s="15">
        <v>3200</v>
      </c>
      <c r="CG40" s="15">
        <v>0</v>
      </c>
      <c r="CH40" s="15">
        <v>0</v>
      </c>
      <c r="CI40" s="15">
        <v>34750</v>
      </c>
      <c r="CJ40" s="15">
        <v>17300</v>
      </c>
      <c r="CK40" s="15">
        <v>12000</v>
      </c>
      <c r="CL40" s="15">
        <v>5900</v>
      </c>
      <c r="CM40" s="15">
        <v>35200</v>
      </c>
      <c r="CN40" s="15">
        <v>5900</v>
      </c>
      <c r="CO40" s="15">
        <v>17300</v>
      </c>
      <c r="CP40" s="15">
        <v>8000</v>
      </c>
      <c r="CQ40" s="15">
        <v>0</v>
      </c>
      <c r="CR40" s="15">
        <v>31200</v>
      </c>
      <c r="CS40" s="15">
        <v>17300</v>
      </c>
      <c r="CT40" s="15">
        <v>12920</v>
      </c>
      <c r="CU40" s="15">
        <v>0</v>
      </c>
      <c r="CV40" s="15">
        <v>30220</v>
      </c>
      <c r="CW40" s="10"/>
    </row>
    <row r="41" spans="1:101" ht="90" customHeight="1">
      <c r="A41" s="12" t="s">
        <v>32</v>
      </c>
      <c r="B41" s="13" t="str">
        <f>"На проведение публичных массовых мероприятий"</f>
        <v>На проведение публичных массовых мероприятий</v>
      </c>
      <c r="C41" s="14">
        <v>260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5">
        <v>0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0"/>
    </row>
    <row r="42" spans="1:101" ht="105" customHeight="1">
      <c r="A42" s="12" t="s">
        <v>33</v>
      </c>
      <c r="B42" s="13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2" s="14">
        <v>270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0"/>
    </row>
    <row r="43" spans="1:101" ht="210" customHeight="1">
      <c r="A43" s="12" t="s">
        <v>34</v>
      </c>
      <c r="B43" s="13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C43" s="14">
        <v>280</v>
      </c>
      <c r="D43" s="15">
        <v>137118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1859</v>
      </c>
      <c r="P43" s="15">
        <v>1859</v>
      </c>
      <c r="Q43" s="15">
        <v>34000</v>
      </c>
      <c r="R43" s="15">
        <v>0</v>
      </c>
      <c r="S43" s="15">
        <v>34000</v>
      </c>
      <c r="T43" s="15">
        <v>0</v>
      </c>
      <c r="U43" s="15">
        <v>71259</v>
      </c>
      <c r="V43" s="15">
        <v>71259</v>
      </c>
      <c r="W43" s="15">
        <v>0</v>
      </c>
      <c r="X43" s="15">
        <v>0</v>
      </c>
      <c r="Y43" s="15">
        <v>0</v>
      </c>
      <c r="Z43" s="15">
        <v>0</v>
      </c>
      <c r="AA43" s="15">
        <v>30000</v>
      </c>
      <c r="AB43" s="15">
        <v>0</v>
      </c>
      <c r="AC43" s="15">
        <v>30000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0"/>
    </row>
    <row r="44" spans="1:101" ht="150" customHeight="1">
      <c r="A44" s="12" t="s">
        <v>35</v>
      </c>
      <c r="B44" s="13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4" s="14">
        <v>290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0"/>
    </row>
    <row r="45" spans="1:101" ht="180" customHeight="1">
      <c r="A45" s="12" t="s">
        <v>36</v>
      </c>
      <c r="B45" s="13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C45" s="14">
        <v>310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0"/>
    </row>
    <row r="46" spans="1:101">
      <c r="A46" s="12" t="s">
        <v>7</v>
      </c>
      <c r="B46" s="14" t="str">
        <f>"из них"</f>
        <v>из них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0"/>
    </row>
    <row r="47" spans="1:101" ht="225" customHeight="1">
      <c r="A47" s="12" t="s">
        <v>37</v>
      </c>
      <c r="B47" s="13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7" s="14">
        <v>300</v>
      </c>
      <c r="D47" s="15">
        <v>44320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10000</v>
      </c>
      <c r="K47" s="15">
        <v>10000</v>
      </c>
      <c r="L47" s="15">
        <v>500</v>
      </c>
      <c r="M47" s="15">
        <v>24000</v>
      </c>
      <c r="N47" s="15">
        <v>0</v>
      </c>
      <c r="O47" s="15">
        <v>0</v>
      </c>
      <c r="P47" s="15">
        <v>24500</v>
      </c>
      <c r="Q47" s="15">
        <v>720</v>
      </c>
      <c r="R47" s="15">
        <v>0</v>
      </c>
      <c r="S47" s="15">
        <v>720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300</v>
      </c>
      <c r="AG47" s="15">
        <v>0</v>
      </c>
      <c r="AH47" s="15">
        <v>300</v>
      </c>
      <c r="AI47" s="15">
        <v>0</v>
      </c>
      <c r="AJ47" s="15">
        <v>0</v>
      </c>
      <c r="AK47" s="15">
        <v>1000</v>
      </c>
      <c r="AL47" s="15">
        <v>250</v>
      </c>
      <c r="AM47" s="15">
        <v>1250</v>
      </c>
      <c r="AN47" s="15">
        <v>0</v>
      </c>
      <c r="AO47" s="15">
        <v>143</v>
      </c>
      <c r="AP47" s="15">
        <v>143</v>
      </c>
      <c r="AQ47" s="15">
        <v>0</v>
      </c>
      <c r="AR47" s="15">
        <v>0</v>
      </c>
      <c r="AS47" s="15">
        <v>800</v>
      </c>
      <c r="AT47" s="15">
        <v>800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2270</v>
      </c>
      <c r="BF47" s="15">
        <v>0</v>
      </c>
      <c r="BG47" s="15">
        <v>2270</v>
      </c>
      <c r="BH47" s="15">
        <v>0</v>
      </c>
      <c r="BI47" s="15">
        <v>25</v>
      </c>
      <c r="BJ47" s="15">
        <v>0</v>
      </c>
      <c r="BK47" s="15">
        <v>25</v>
      </c>
      <c r="BL47" s="15">
        <v>12</v>
      </c>
      <c r="BM47" s="15">
        <v>0</v>
      </c>
      <c r="BN47" s="15">
        <v>0</v>
      </c>
      <c r="BO47" s="15">
        <v>0</v>
      </c>
      <c r="BP47" s="15">
        <v>12</v>
      </c>
      <c r="BQ47" s="15">
        <v>900</v>
      </c>
      <c r="BR47" s="15">
        <v>0</v>
      </c>
      <c r="BS47" s="15">
        <v>0</v>
      </c>
      <c r="BT47" s="15">
        <v>900</v>
      </c>
      <c r="BU47" s="15">
        <v>100</v>
      </c>
      <c r="BV47" s="15">
        <v>0</v>
      </c>
      <c r="BW47" s="15">
        <v>100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2700</v>
      </c>
      <c r="CE47" s="15">
        <v>300</v>
      </c>
      <c r="CF47" s="15">
        <v>0</v>
      </c>
      <c r="CG47" s="15">
        <v>0</v>
      </c>
      <c r="CH47" s="15">
        <v>0</v>
      </c>
      <c r="CI47" s="15">
        <v>3000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300</v>
      </c>
      <c r="CU47" s="15">
        <v>0</v>
      </c>
      <c r="CV47" s="15">
        <v>300</v>
      </c>
      <c r="CW47" s="10"/>
    </row>
    <row r="48" spans="1:101">
      <c r="CW48" s="10"/>
    </row>
  </sheetData>
  <mergeCells count="3">
    <mergeCell ref="A2:CV2"/>
    <mergeCell ref="A3:CV3"/>
    <mergeCell ref="A4:CV4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2022-10-24T08:12:42Z</dcterms:created>
  <dcterms:modified xsi:type="dcterms:W3CDTF">2022-10-24T08:16:05Z</dcterms:modified>
</cp:coreProperties>
</file>